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42" i="1" l="1"/>
  <c r="T42" i="1"/>
  <c r="S42" i="1"/>
  <c r="R42" i="1"/>
  <c r="Q42" i="1"/>
  <c r="P42" i="1"/>
  <c r="O42" i="1"/>
  <c r="N42" i="1"/>
  <c r="M42" i="1"/>
  <c r="L42" i="1"/>
  <c r="K42" i="1"/>
  <c r="U41" i="1"/>
  <c r="T41" i="1"/>
  <c r="S41" i="1"/>
  <c r="R41" i="1"/>
  <c r="Q41" i="1"/>
  <c r="P41" i="1"/>
  <c r="O41" i="1"/>
  <c r="N41" i="1"/>
  <c r="M41" i="1"/>
  <c r="L41" i="1"/>
  <c r="K41" i="1"/>
  <c r="U40" i="1"/>
  <c r="T40" i="1"/>
  <c r="S40" i="1"/>
  <c r="R40" i="1"/>
  <c r="Q40" i="1"/>
  <c r="P40" i="1"/>
  <c r="O40" i="1"/>
  <c r="N40" i="1"/>
  <c r="M40" i="1"/>
  <c r="L40" i="1"/>
  <c r="K40" i="1"/>
  <c r="U39" i="1"/>
  <c r="T39" i="1"/>
  <c r="S39" i="1"/>
  <c r="R39" i="1"/>
  <c r="Q39" i="1"/>
  <c r="P39" i="1"/>
  <c r="O39" i="1"/>
  <c r="N39" i="1"/>
  <c r="M39" i="1"/>
  <c r="L39" i="1"/>
  <c r="K39" i="1"/>
  <c r="U38" i="1"/>
  <c r="T38" i="1"/>
  <c r="S38" i="1"/>
  <c r="R38" i="1"/>
  <c r="Q38" i="1"/>
  <c r="P38" i="1"/>
  <c r="O38" i="1"/>
  <c r="N38" i="1"/>
  <c r="M38" i="1"/>
  <c r="L38" i="1"/>
  <c r="K38" i="1"/>
  <c r="U37" i="1"/>
  <c r="T37" i="1"/>
  <c r="S37" i="1"/>
  <c r="R37" i="1"/>
  <c r="Q37" i="1"/>
  <c r="P37" i="1"/>
  <c r="O37" i="1"/>
  <c r="N37" i="1"/>
  <c r="M37" i="1"/>
  <c r="L37" i="1"/>
  <c r="K37" i="1"/>
  <c r="U36" i="1"/>
  <c r="T36" i="1"/>
  <c r="S36" i="1"/>
  <c r="R36" i="1"/>
  <c r="Q36" i="1"/>
  <c r="P36" i="1"/>
  <c r="O36" i="1"/>
  <c r="N36" i="1"/>
  <c r="M36" i="1"/>
  <c r="L36" i="1"/>
  <c r="K36" i="1"/>
  <c r="U35" i="1"/>
  <c r="T35" i="1"/>
  <c r="S35" i="1"/>
  <c r="R35" i="1"/>
  <c r="Q35" i="1"/>
  <c r="P35" i="1"/>
  <c r="O35" i="1"/>
  <c r="N35" i="1"/>
  <c r="M35" i="1"/>
  <c r="L35" i="1"/>
  <c r="K35" i="1"/>
  <c r="U34" i="1"/>
  <c r="T34" i="1"/>
  <c r="S34" i="1"/>
  <c r="R34" i="1"/>
  <c r="Q34" i="1"/>
  <c r="P34" i="1"/>
  <c r="O34" i="1"/>
  <c r="N34" i="1"/>
  <c r="M34" i="1"/>
  <c r="L34" i="1"/>
  <c r="K34" i="1"/>
  <c r="U33" i="1"/>
  <c r="T33" i="1"/>
  <c r="S33" i="1"/>
  <c r="R33" i="1"/>
  <c r="Q33" i="1"/>
  <c r="P33" i="1"/>
  <c r="O33" i="1"/>
  <c r="N33" i="1"/>
  <c r="M33" i="1"/>
  <c r="L33" i="1"/>
  <c r="K33" i="1"/>
  <c r="U32" i="1"/>
  <c r="T32" i="1"/>
  <c r="S32" i="1"/>
  <c r="R32" i="1"/>
  <c r="Q32" i="1"/>
  <c r="P32" i="1"/>
  <c r="O32" i="1"/>
  <c r="N32" i="1"/>
  <c r="M32" i="1"/>
  <c r="L32" i="1"/>
  <c r="K32" i="1"/>
  <c r="U31" i="1"/>
  <c r="T31" i="1"/>
  <c r="S31" i="1"/>
  <c r="R31" i="1"/>
  <c r="Q31" i="1"/>
  <c r="P31" i="1"/>
  <c r="O31" i="1"/>
  <c r="N31" i="1"/>
  <c r="M31" i="1"/>
  <c r="L31" i="1"/>
  <c r="K31" i="1"/>
  <c r="U30" i="1"/>
  <c r="T30" i="1"/>
  <c r="S30" i="1"/>
  <c r="R30" i="1"/>
  <c r="Q30" i="1"/>
  <c r="P30" i="1"/>
  <c r="O30" i="1"/>
  <c r="N30" i="1"/>
  <c r="M30" i="1"/>
  <c r="L30" i="1"/>
  <c r="K30" i="1"/>
  <c r="U29" i="1"/>
  <c r="T29" i="1"/>
  <c r="S29" i="1"/>
  <c r="R29" i="1"/>
  <c r="Q29" i="1"/>
  <c r="P29" i="1"/>
  <c r="O29" i="1"/>
  <c r="N29" i="1"/>
  <c r="M29" i="1"/>
  <c r="L29" i="1"/>
  <c r="K29" i="1"/>
  <c r="U28" i="1"/>
  <c r="T28" i="1"/>
  <c r="S28" i="1"/>
  <c r="R28" i="1"/>
  <c r="Q28" i="1"/>
  <c r="P28" i="1"/>
  <c r="O28" i="1"/>
  <c r="N28" i="1"/>
  <c r="M28" i="1"/>
  <c r="L28" i="1"/>
  <c r="K28" i="1"/>
  <c r="U27" i="1"/>
  <c r="T27" i="1"/>
  <c r="S27" i="1"/>
  <c r="R27" i="1"/>
  <c r="Q27" i="1"/>
  <c r="P27" i="1"/>
  <c r="O27" i="1"/>
  <c r="N27" i="1"/>
  <c r="M27" i="1"/>
  <c r="L27" i="1"/>
  <c r="K27" i="1"/>
  <c r="U26" i="1"/>
  <c r="T26" i="1"/>
  <c r="S26" i="1"/>
  <c r="R26" i="1"/>
  <c r="Q26" i="1"/>
  <c r="P26" i="1"/>
  <c r="O26" i="1"/>
  <c r="N26" i="1"/>
  <c r="M26" i="1"/>
  <c r="L26" i="1"/>
  <c r="K26" i="1"/>
  <c r="U25" i="1"/>
  <c r="T25" i="1"/>
  <c r="S25" i="1"/>
  <c r="R25" i="1"/>
  <c r="Q25" i="1"/>
  <c r="P25" i="1"/>
  <c r="O25" i="1"/>
  <c r="N25" i="1"/>
  <c r="M25" i="1"/>
  <c r="L25" i="1"/>
  <c r="K25" i="1"/>
  <c r="U24" i="1"/>
  <c r="T24" i="1"/>
  <c r="S24" i="1"/>
  <c r="R24" i="1"/>
  <c r="Q24" i="1"/>
  <c r="P24" i="1"/>
  <c r="O24" i="1"/>
  <c r="N24" i="1"/>
  <c r="M24" i="1"/>
  <c r="L24" i="1"/>
  <c r="K24" i="1"/>
  <c r="U23" i="1"/>
  <c r="T23" i="1"/>
  <c r="S23" i="1"/>
  <c r="R23" i="1"/>
  <c r="Q23" i="1"/>
  <c r="P23" i="1"/>
  <c r="O23" i="1"/>
  <c r="N23" i="1"/>
  <c r="M23" i="1"/>
  <c r="L23" i="1"/>
  <c r="K23" i="1"/>
  <c r="U22" i="1"/>
  <c r="T22" i="1"/>
  <c r="S22" i="1"/>
  <c r="R22" i="1"/>
  <c r="Q22" i="1"/>
  <c r="P22" i="1"/>
  <c r="O22" i="1"/>
  <c r="N22" i="1"/>
  <c r="M22" i="1"/>
  <c r="L22" i="1"/>
  <c r="K22" i="1"/>
  <c r="U21" i="1"/>
  <c r="T21" i="1"/>
  <c r="S21" i="1"/>
  <c r="R21" i="1"/>
  <c r="Q21" i="1"/>
  <c r="P21" i="1"/>
  <c r="O21" i="1"/>
  <c r="N21" i="1"/>
  <c r="M21" i="1"/>
  <c r="L21" i="1"/>
  <c r="K21" i="1"/>
  <c r="U20" i="1"/>
  <c r="T20" i="1"/>
  <c r="S20" i="1"/>
  <c r="R20" i="1"/>
  <c r="Q20" i="1"/>
  <c r="P20" i="1"/>
  <c r="O20" i="1"/>
  <c r="N20" i="1"/>
  <c r="M20" i="1"/>
  <c r="L20" i="1"/>
  <c r="K20" i="1"/>
  <c r="U19" i="1"/>
  <c r="T19" i="1"/>
  <c r="S19" i="1"/>
  <c r="R19" i="1"/>
  <c r="Q19" i="1"/>
  <c r="P19" i="1"/>
  <c r="O19" i="1"/>
  <c r="N19" i="1"/>
  <c r="M19" i="1"/>
  <c r="L19" i="1"/>
  <c r="K19" i="1"/>
  <c r="U18" i="1"/>
  <c r="T18" i="1"/>
  <c r="S18" i="1"/>
  <c r="R18" i="1"/>
  <c r="Q18" i="1"/>
  <c r="P18" i="1"/>
  <c r="O18" i="1"/>
  <c r="N18" i="1"/>
  <c r="M18" i="1"/>
  <c r="L18" i="1"/>
  <c r="K18" i="1"/>
  <c r="U17" i="1"/>
  <c r="T17" i="1"/>
  <c r="S17" i="1"/>
  <c r="R17" i="1"/>
  <c r="Q17" i="1"/>
  <c r="P17" i="1"/>
  <c r="O17" i="1"/>
  <c r="N17" i="1"/>
  <c r="M17" i="1"/>
  <c r="L17" i="1"/>
  <c r="K17" i="1"/>
  <c r="U16" i="1"/>
  <c r="T16" i="1"/>
  <c r="S16" i="1"/>
  <c r="R16" i="1"/>
  <c r="Q16" i="1"/>
  <c r="P16" i="1"/>
  <c r="O16" i="1"/>
  <c r="N16" i="1"/>
  <c r="M16" i="1"/>
  <c r="L16" i="1"/>
  <c r="K16" i="1"/>
  <c r="U15" i="1"/>
  <c r="T15" i="1"/>
  <c r="S15" i="1"/>
  <c r="R15" i="1"/>
  <c r="Q15" i="1"/>
  <c r="P15" i="1"/>
  <c r="O15" i="1"/>
  <c r="N15" i="1"/>
  <c r="M15" i="1"/>
  <c r="L15" i="1"/>
  <c r="K15" i="1"/>
  <c r="U14" i="1"/>
  <c r="T14" i="1"/>
  <c r="S14" i="1"/>
  <c r="R14" i="1"/>
  <c r="Q14" i="1"/>
  <c r="P14" i="1"/>
  <c r="O14" i="1"/>
  <c r="N14" i="1"/>
  <c r="M14" i="1"/>
  <c r="L14" i="1"/>
  <c r="K14" i="1"/>
  <c r="U13" i="1"/>
  <c r="T13" i="1"/>
  <c r="S13" i="1"/>
  <c r="R13" i="1"/>
  <c r="Q13" i="1"/>
  <c r="P13" i="1"/>
  <c r="O13" i="1"/>
  <c r="N13" i="1"/>
  <c r="M13" i="1"/>
  <c r="L13" i="1"/>
  <c r="K13" i="1"/>
  <c r="U12" i="1"/>
  <c r="T12" i="1"/>
  <c r="S12" i="1"/>
  <c r="R12" i="1"/>
  <c r="Q12" i="1"/>
  <c r="P12" i="1"/>
  <c r="O12" i="1"/>
  <c r="N12" i="1"/>
  <c r="M12" i="1"/>
  <c r="L12" i="1"/>
  <c r="K12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U11" i="1"/>
  <c r="T11" i="1"/>
  <c r="S11" i="1"/>
  <c r="R11" i="1"/>
  <c r="Q11" i="1"/>
  <c r="P11" i="1"/>
  <c r="O11" i="1"/>
  <c r="N11" i="1"/>
  <c r="M11" i="1"/>
  <c r="L11" i="1"/>
  <c r="K11" i="1"/>
  <c r="D7" i="1" l="1"/>
  <c r="C7" i="1"/>
  <c r="E6" i="1"/>
  <c r="E5" i="1"/>
  <c r="E4" i="1"/>
  <c r="E7" i="1" l="1"/>
</calcChain>
</file>

<file path=xl/sharedStrings.xml><?xml version="1.0" encoding="utf-8"?>
<sst xmlns="http://schemas.openxmlformats.org/spreadsheetml/2006/main" count="88" uniqueCount="82">
  <si>
    <t>Almaty</t>
  </si>
  <si>
    <t>Astana</t>
  </si>
  <si>
    <t>Shymkent</t>
  </si>
  <si>
    <t>TOTAL</t>
  </si>
  <si>
    <t>Nr</t>
  </si>
  <si>
    <t>Country</t>
  </si>
  <si>
    <t xml:space="preserve">Albania </t>
  </si>
  <si>
    <t>Armenia</t>
  </si>
  <si>
    <t>Azerbaijan</t>
  </si>
  <si>
    <t>Belarus</t>
  </si>
  <si>
    <t>Bosnia &amp; Herzegovina</t>
  </si>
  <si>
    <t>Bulgaria</t>
  </si>
  <si>
    <t>Croatia</t>
  </si>
  <si>
    <t>Czech Republic</t>
  </si>
  <si>
    <t>Estonia</t>
  </si>
  <si>
    <t>Georgia</t>
  </si>
  <si>
    <t>Greece</t>
  </si>
  <si>
    <t>Hungary</t>
  </si>
  <si>
    <t>Israel</t>
  </si>
  <si>
    <t>Kazakhstan</t>
  </si>
  <si>
    <t xml:space="preserve">Kosovo </t>
  </si>
  <si>
    <t>Kyrgyzstan</t>
  </si>
  <si>
    <t>Latvia</t>
  </si>
  <si>
    <t xml:space="preserve">Lithuania </t>
  </si>
  <si>
    <t>Macedonia</t>
  </si>
  <si>
    <t>Moldova</t>
  </si>
  <si>
    <t>Mongolia</t>
  </si>
  <si>
    <t>Montenegro</t>
  </si>
  <si>
    <t>Poland</t>
  </si>
  <si>
    <t>Romania</t>
  </si>
  <si>
    <t>Russia</t>
  </si>
  <si>
    <t>Serbia</t>
  </si>
  <si>
    <t>Slovakia</t>
  </si>
  <si>
    <t>Slovenia</t>
  </si>
  <si>
    <t>Tajikistan</t>
  </si>
  <si>
    <t>Turkey</t>
  </si>
  <si>
    <t>Turkmenistan</t>
  </si>
  <si>
    <t>Ukraine</t>
  </si>
  <si>
    <t>Uzbekistan</t>
  </si>
  <si>
    <t>1.    </t>
  </si>
  <si>
    <t>2.                </t>
  </si>
  <si>
    <t>3.                </t>
  </si>
  <si>
    <t>4.                </t>
  </si>
  <si>
    <t>5.                </t>
  </si>
  <si>
    <t>6.                </t>
  </si>
  <si>
    <t>7.                </t>
  </si>
  <si>
    <t>8.                </t>
  </si>
  <si>
    <t>9.                </t>
  </si>
  <si>
    <t>10.            </t>
  </si>
  <si>
    <t>11.            </t>
  </si>
  <si>
    <t>12.            </t>
  </si>
  <si>
    <t>13.            </t>
  </si>
  <si>
    <t>14.            </t>
  </si>
  <si>
    <t>15.            </t>
  </si>
  <si>
    <t>16.            </t>
  </si>
  <si>
    <t>17.            </t>
  </si>
  <si>
    <t>18.            </t>
  </si>
  <si>
    <t>19.            </t>
  </si>
  <si>
    <t>20.            </t>
  </si>
  <si>
    <t>21.            </t>
  </si>
  <si>
    <t>22.            </t>
  </si>
  <si>
    <t>23.            </t>
  </si>
  <si>
    <t>24.            </t>
  </si>
  <si>
    <t>25.            </t>
  </si>
  <si>
    <t>26.            </t>
  </si>
  <si>
    <t>27.            </t>
  </si>
  <si>
    <t>28.            </t>
  </si>
  <si>
    <t>29.            </t>
  </si>
  <si>
    <t>30.            </t>
  </si>
  <si>
    <t>31.            </t>
  </si>
  <si>
    <t>32.            </t>
  </si>
  <si>
    <t>33.            </t>
  </si>
  <si>
    <t>Sample Size = 1000</t>
  </si>
  <si>
    <t>LOI=10-15 minutes</t>
  </si>
  <si>
    <t>LOI=5-9 minutes</t>
  </si>
  <si>
    <t>LOI=16-19 minutes</t>
  </si>
  <si>
    <t>LOI=20-24 minutes</t>
  </si>
  <si>
    <t>LOI=25-29 minutes</t>
  </si>
  <si>
    <t>LOI=30-40 minutes</t>
  </si>
  <si>
    <t>CPI, EUR.  (for Face-to-Face, National Representative sample)</t>
  </si>
  <si>
    <t>Sample Size = 1500</t>
  </si>
  <si>
    <r>
      <rPr>
        <b/>
        <sz val="18"/>
        <color theme="8"/>
        <rFont val="Calibri"/>
        <family val="2"/>
        <charset val="204"/>
        <scheme val="minor"/>
      </rPr>
      <t xml:space="preserve">Public Surveys Cost in all Eastern Europe and Central Asia                                                         </t>
    </r>
    <r>
      <rPr>
        <b/>
        <sz val="22"/>
        <color theme="8"/>
        <rFont val="Calibri"/>
        <family val="2"/>
        <charset val="204"/>
        <scheme val="minor"/>
      </rPr>
      <t xml:space="preserve">                                             </t>
    </r>
    <r>
      <rPr>
        <b/>
        <sz val="16"/>
        <color rgb="FFFF0000"/>
        <rFont val="Calibri"/>
        <family val="2"/>
        <charset val="204"/>
        <scheme val="minor"/>
      </rPr>
      <t xml:space="preserve">info@mrp-eurasia.com          http://www.mrp-eurasia.com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</si>
</sst>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6"/>
      <color indexed="8"/>
      <name val="Calibri"/>
      <family val="2"/>
      <charset val="204"/>
      <scheme val="minor"/>
    </font>
    <font>
      <sz val="14"/>
      <color indexed="8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16"/>
      <color rgb="FFFF0000"/>
      <name val="Calibri"/>
      <family val="2"/>
      <charset val="204"/>
      <scheme val="minor"/>
    </font>
    <font>
      <b/>
      <sz val="22"/>
      <color theme="8"/>
      <name val="Calibri"/>
      <family val="2"/>
      <charset val="204"/>
      <scheme val="minor"/>
    </font>
    <font>
      <b/>
      <sz val="18"/>
      <color theme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theme="0" tint="-0.24994659260841701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24994659260841701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34998626667073579"/>
      </right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24994659260841701"/>
      </right>
      <top style="thin">
        <color theme="0" tint="-0.34998626667073579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4" borderId="0" xfId="0" applyFill="1"/>
    <xf numFmtId="9" fontId="0" fillId="5" borderId="0" xfId="0" applyNumberFormat="1" applyFill="1"/>
    <xf numFmtId="0" fontId="1" fillId="3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9" fontId="0" fillId="5" borderId="1" xfId="0" applyNumberFormat="1" applyFill="1" applyBorder="1"/>
    <xf numFmtId="0" fontId="0" fillId="0" borderId="0" xfId="0" applyAlignment="1">
      <alignment wrapText="1"/>
    </xf>
    <xf numFmtId="0" fontId="0" fillId="0" borderId="2" xfId="0" applyBorder="1"/>
    <xf numFmtId="0" fontId="0" fillId="0" borderId="4" xfId="0" applyBorder="1"/>
    <xf numFmtId="0" fontId="0" fillId="0" borderId="3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2" fontId="3" fillId="0" borderId="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2" fontId="3" fillId="0" borderId="13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wrapText="1"/>
    </xf>
    <xf numFmtId="0" fontId="3" fillId="7" borderId="1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3">
    <dxf>
      <fill>
        <patternFill>
          <bgColor rgb="FFA6A6A6"/>
        </patternFill>
      </fill>
    </dxf>
    <dxf>
      <fill>
        <patternFill>
          <bgColor rgb="FFA6A6A6"/>
        </patternFill>
      </fill>
    </dxf>
    <dxf>
      <fill>
        <patternFill>
          <bgColor rgb="FFA6A6A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C43"/>
  <sheetViews>
    <sheetView tabSelected="1" topLeftCell="G5" zoomScaleNormal="100" workbookViewId="0">
      <selection activeCell="U42" sqref="H6:U42"/>
    </sheetView>
  </sheetViews>
  <sheetFormatPr defaultRowHeight="15" x14ac:dyDescent="0.25"/>
  <cols>
    <col min="1" max="1" width="17.140625" customWidth="1"/>
    <col min="7" max="7" width="4.140625" customWidth="1"/>
    <col min="8" max="8" width="4.42578125" customWidth="1"/>
    <col min="9" max="9" width="21.140625" customWidth="1"/>
    <col min="22" max="22" width="3.42578125" customWidth="1"/>
  </cols>
  <sheetData>
    <row r="3" spans="1:29" ht="15.75" thickBot="1" x14ac:dyDescent="0.3"/>
    <row r="4" spans="1:29" ht="19.5" customHeight="1" thickBot="1" x14ac:dyDescent="0.3">
      <c r="A4" s="4" t="s">
        <v>0</v>
      </c>
      <c r="B4" s="5">
        <v>1</v>
      </c>
      <c r="C4" s="6">
        <v>325</v>
      </c>
      <c r="D4" s="6">
        <v>540</v>
      </c>
      <c r="E4" s="7">
        <f>C4/D4</f>
        <v>0.60185185185185186</v>
      </c>
    </row>
    <row r="5" spans="1:29" ht="18" customHeight="1" thickBot="1" x14ac:dyDescent="0.3">
      <c r="A5" s="4" t="s">
        <v>1</v>
      </c>
      <c r="B5" s="5">
        <v>2</v>
      </c>
      <c r="C5" s="6">
        <v>143</v>
      </c>
      <c r="D5" s="6">
        <v>245</v>
      </c>
      <c r="E5" s="7">
        <f>C5/D5</f>
        <v>0.58367346938775511</v>
      </c>
    </row>
    <row r="6" spans="1:29" ht="47.25" customHeight="1" thickBot="1" x14ac:dyDescent="0.4">
      <c r="A6" s="4" t="s">
        <v>2</v>
      </c>
      <c r="B6" s="5">
        <v>3</v>
      </c>
      <c r="C6" s="6">
        <v>105</v>
      </c>
      <c r="D6" s="6">
        <v>215</v>
      </c>
      <c r="E6" s="7">
        <f>C6/D6</f>
        <v>0.48837209302325579</v>
      </c>
      <c r="H6" s="26" t="s">
        <v>81</v>
      </c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</row>
    <row r="7" spans="1:29" ht="24" thickBot="1" x14ac:dyDescent="0.4">
      <c r="A7" s="3" t="s">
        <v>3</v>
      </c>
      <c r="C7" s="1">
        <f>SUM(C4:C6)</f>
        <v>573</v>
      </c>
      <c r="D7" s="1">
        <f>SUM(D4:D6)</f>
        <v>1000</v>
      </c>
      <c r="E7" s="2">
        <f>C7/D7</f>
        <v>0.57299999999999995</v>
      </c>
      <c r="J7" s="25" t="s">
        <v>79</v>
      </c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</row>
    <row r="8" spans="1:29" ht="15.75" thickBot="1" x14ac:dyDescent="0.3">
      <c r="H8" s="8"/>
      <c r="I8" s="8"/>
      <c r="J8" s="23" t="s">
        <v>72</v>
      </c>
      <c r="K8" s="23"/>
      <c r="L8" s="23"/>
      <c r="M8" s="23"/>
      <c r="N8" s="23"/>
      <c r="O8" s="23"/>
      <c r="P8" s="24" t="s">
        <v>80</v>
      </c>
      <c r="Q8" s="24"/>
      <c r="R8" s="24"/>
      <c r="S8" s="24"/>
      <c r="T8" s="24"/>
      <c r="U8" s="24"/>
      <c r="V8" s="8"/>
      <c r="W8" s="8"/>
      <c r="X8" s="8"/>
      <c r="Y8" s="8"/>
      <c r="Z8" s="8"/>
      <c r="AA8" s="8"/>
      <c r="AB8" s="8"/>
      <c r="AC8" s="8"/>
    </row>
    <row r="9" spans="1:29" ht="24.75" thickBot="1" x14ac:dyDescent="0.3">
      <c r="H9" s="9" t="s">
        <v>4</v>
      </c>
      <c r="I9" s="11" t="s">
        <v>5</v>
      </c>
      <c r="J9" s="12" t="s">
        <v>74</v>
      </c>
      <c r="K9" s="12" t="s">
        <v>73</v>
      </c>
      <c r="L9" s="12" t="s">
        <v>75</v>
      </c>
      <c r="M9" s="12" t="s">
        <v>76</v>
      </c>
      <c r="N9" s="12" t="s">
        <v>77</v>
      </c>
      <c r="O9" s="12" t="s">
        <v>78</v>
      </c>
      <c r="P9" s="12" t="s">
        <v>74</v>
      </c>
      <c r="Q9" s="12" t="s">
        <v>73</v>
      </c>
      <c r="R9" s="12" t="s">
        <v>75</v>
      </c>
      <c r="S9" s="12" t="s">
        <v>76</v>
      </c>
      <c r="T9" s="12" t="s">
        <v>77</v>
      </c>
      <c r="U9" s="12" t="s">
        <v>78</v>
      </c>
      <c r="V9" s="8"/>
      <c r="W9" s="8"/>
      <c r="X9" s="8"/>
      <c r="Y9" s="8"/>
      <c r="Z9" s="8"/>
      <c r="AA9" s="8"/>
      <c r="AB9" s="8"/>
      <c r="AC9" s="8"/>
    </row>
    <row r="10" spans="1:29" x14ac:dyDescent="0.25">
      <c r="H10" s="9" t="s">
        <v>39</v>
      </c>
      <c r="I10" s="11" t="s">
        <v>6</v>
      </c>
      <c r="J10" s="13">
        <v>4.25</v>
      </c>
      <c r="K10" s="14">
        <v>5.43</v>
      </c>
      <c r="L10" s="14">
        <v>6.27</v>
      </c>
      <c r="M10" s="14">
        <v>7.34</v>
      </c>
      <c r="N10" s="14">
        <v>8.58</v>
      </c>
      <c r="O10" s="14">
        <v>9.49</v>
      </c>
      <c r="P10" s="14">
        <v>3.65</v>
      </c>
      <c r="Q10" s="14">
        <v>4.25</v>
      </c>
      <c r="R10" s="14">
        <v>4.95</v>
      </c>
      <c r="S10" s="14">
        <v>5.67</v>
      </c>
      <c r="T10" s="14">
        <v>6.83</v>
      </c>
      <c r="U10" s="15">
        <v>8.24</v>
      </c>
    </row>
    <row r="11" spans="1:29" x14ac:dyDescent="0.25">
      <c r="H11" s="9" t="s">
        <v>40</v>
      </c>
      <c r="I11" s="11" t="s">
        <v>7</v>
      </c>
      <c r="J11" s="16">
        <f>J$10*0.83</f>
        <v>3.5274999999999999</v>
      </c>
      <c r="K11" s="17">
        <f t="shared" ref="K11:U11" si="0">K10*0.83</f>
        <v>4.5068999999999999</v>
      </c>
      <c r="L11" s="17">
        <f t="shared" si="0"/>
        <v>5.2040999999999995</v>
      </c>
      <c r="M11" s="17">
        <f t="shared" si="0"/>
        <v>6.0921999999999992</v>
      </c>
      <c r="N11" s="17">
        <f t="shared" si="0"/>
        <v>7.1213999999999995</v>
      </c>
      <c r="O11" s="17">
        <f t="shared" si="0"/>
        <v>7.8766999999999996</v>
      </c>
      <c r="P11" s="17">
        <f t="shared" si="0"/>
        <v>3.0294999999999996</v>
      </c>
      <c r="Q11" s="17">
        <f t="shared" si="0"/>
        <v>3.5274999999999999</v>
      </c>
      <c r="R11" s="17">
        <f t="shared" si="0"/>
        <v>4.1085000000000003</v>
      </c>
      <c r="S11" s="17">
        <f t="shared" si="0"/>
        <v>4.7060999999999993</v>
      </c>
      <c r="T11" s="17">
        <f t="shared" si="0"/>
        <v>5.6688999999999998</v>
      </c>
      <c r="U11" s="18">
        <f t="shared" si="0"/>
        <v>6.8391999999999999</v>
      </c>
    </row>
    <row r="12" spans="1:29" ht="12.75" customHeight="1" x14ac:dyDescent="0.25">
      <c r="H12" s="9" t="s">
        <v>41</v>
      </c>
      <c r="I12" s="11" t="s">
        <v>8</v>
      </c>
      <c r="J12" s="16">
        <f>J$10*0.91</f>
        <v>3.8675000000000002</v>
      </c>
      <c r="K12" s="17">
        <f t="shared" ref="K12:U12" si="1">K$10*0.91</f>
        <v>4.9413</v>
      </c>
      <c r="L12" s="17">
        <f t="shared" si="1"/>
        <v>5.7057000000000002</v>
      </c>
      <c r="M12" s="17">
        <f t="shared" si="1"/>
        <v>6.6794000000000002</v>
      </c>
      <c r="N12" s="17">
        <f t="shared" si="1"/>
        <v>7.8078000000000003</v>
      </c>
      <c r="O12" s="17">
        <f t="shared" si="1"/>
        <v>8.6359000000000012</v>
      </c>
      <c r="P12" s="17">
        <f t="shared" si="1"/>
        <v>3.3214999999999999</v>
      </c>
      <c r="Q12" s="17">
        <f t="shared" si="1"/>
        <v>3.8675000000000002</v>
      </c>
      <c r="R12" s="17">
        <f t="shared" si="1"/>
        <v>4.5045000000000002</v>
      </c>
      <c r="S12" s="17">
        <f t="shared" si="1"/>
        <v>5.1597</v>
      </c>
      <c r="T12" s="17">
        <f t="shared" si="1"/>
        <v>6.2153</v>
      </c>
      <c r="U12" s="18">
        <f t="shared" si="1"/>
        <v>7.4984000000000002</v>
      </c>
    </row>
    <row r="13" spans="1:29" x14ac:dyDescent="0.25">
      <c r="H13" s="9" t="s">
        <v>42</v>
      </c>
      <c r="I13" s="11" t="s">
        <v>9</v>
      </c>
      <c r="J13" s="16">
        <f>J$10*0.79</f>
        <v>3.3574999999999999</v>
      </c>
      <c r="K13" s="17">
        <f t="shared" ref="K13:U13" si="2">K$10*0.79</f>
        <v>4.2896999999999998</v>
      </c>
      <c r="L13" s="17">
        <f t="shared" si="2"/>
        <v>4.9532999999999996</v>
      </c>
      <c r="M13" s="17">
        <f t="shared" si="2"/>
        <v>5.7986000000000004</v>
      </c>
      <c r="N13" s="17">
        <f t="shared" si="2"/>
        <v>6.7782</v>
      </c>
      <c r="O13" s="17">
        <f t="shared" si="2"/>
        <v>7.4971000000000005</v>
      </c>
      <c r="P13" s="17">
        <f t="shared" si="2"/>
        <v>2.8835000000000002</v>
      </c>
      <c r="Q13" s="17">
        <f t="shared" si="2"/>
        <v>3.3574999999999999</v>
      </c>
      <c r="R13" s="17">
        <f t="shared" si="2"/>
        <v>3.9105000000000003</v>
      </c>
      <c r="S13" s="17">
        <f t="shared" si="2"/>
        <v>4.4793000000000003</v>
      </c>
      <c r="T13" s="17">
        <f t="shared" si="2"/>
        <v>5.3957000000000006</v>
      </c>
      <c r="U13" s="18">
        <f t="shared" si="2"/>
        <v>6.5096000000000007</v>
      </c>
    </row>
    <row r="14" spans="1:29" ht="12.75" customHeight="1" x14ac:dyDescent="0.25">
      <c r="H14" s="9" t="s">
        <v>43</v>
      </c>
      <c r="I14" s="11" t="s">
        <v>10</v>
      </c>
      <c r="J14" s="16">
        <f>J$10*0.98</f>
        <v>4.165</v>
      </c>
      <c r="K14" s="17">
        <f t="shared" ref="K14:U14" si="3">K$10*0.98</f>
        <v>5.3213999999999997</v>
      </c>
      <c r="L14" s="17">
        <f t="shared" si="3"/>
        <v>6.1445999999999996</v>
      </c>
      <c r="M14" s="17">
        <f t="shared" si="3"/>
        <v>7.1932</v>
      </c>
      <c r="N14" s="17">
        <f t="shared" si="3"/>
        <v>8.4084000000000003</v>
      </c>
      <c r="O14" s="17">
        <f t="shared" si="3"/>
        <v>9.3002000000000002</v>
      </c>
      <c r="P14" s="17">
        <f t="shared" si="3"/>
        <v>3.577</v>
      </c>
      <c r="Q14" s="17">
        <f t="shared" si="3"/>
        <v>4.165</v>
      </c>
      <c r="R14" s="17">
        <f t="shared" si="3"/>
        <v>4.851</v>
      </c>
      <c r="S14" s="17">
        <f t="shared" si="3"/>
        <v>5.5565999999999995</v>
      </c>
      <c r="T14" s="17">
        <f t="shared" si="3"/>
        <v>6.6933999999999996</v>
      </c>
      <c r="U14" s="18">
        <f t="shared" si="3"/>
        <v>8.0752000000000006</v>
      </c>
    </row>
    <row r="15" spans="1:29" x14ac:dyDescent="0.25">
      <c r="H15" s="9" t="s">
        <v>44</v>
      </c>
      <c r="I15" s="11" t="s">
        <v>11</v>
      </c>
      <c r="J15" s="16">
        <f>J$10*0.95</f>
        <v>4.0374999999999996</v>
      </c>
      <c r="K15" s="17">
        <f t="shared" ref="K15:U15" si="4">K$10*0.95</f>
        <v>5.1584999999999992</v>
      </c>
      <c r="L15" s="17">
        <f t="shared" si="4"/>
        <v>5.9564999999999992</v>
      </c>
      <c r="M15" s="17">
        <f t="shared" si="4"/>
        <v>6.9729999999999999</v>
      </c>
      <c r="N15" s="17">
        <f t="shared" si="4"/>
        <v>8.1509999999999998</v>
      </c>
      <c r="O15" s="17">
        <f t="shared" si="4"/>
        <v>9.0154999999999994</v>
      </c>
      <c r="P15" s="17">
        <f t="shared" si="4"/>
        <v>3.4674999999999998</v>
      </c>
      <c r="Q15" s="17">
        <f t="shared" si="4"/>
        <v>4.0374999999999996</v>
      </c>
      <c r="R15" s="17">
        <f t="shared" si="4"/>
        <v>4.7024999999999997</v>
      </c>
      <c r="S15" s="17">
        <f t="shared" si="4"/>
        <v>5.3864999999999998</v>
      </c>
      <c r="T15" s="17">
        <f t="shared" si="4"/>
        <v>6.4885000000000002</v>
      </c>
      <c r="U15" s="18">
        <f t="shared" si="4"/>
        <v>7.8279999999999994</v>
      </c>
    </row>
    <row r="16" spans="1:29" x14ac:dyDescent="0.25">
      <c r="H16" s="9" t="s">
        <v>45</v>
      </c>
      <c r="I16" s="11" t="s">
        <v>12</v>
      </c>
      <c r="J16" s="16">
        <f>J$10*0.98</f>
        <v>4.165</v>
      </c>
      <c r="K16" s="17">
        <f t="shared" ref="K16:U16" si="5">K$10*0.98</f>
        <v>5.3213999999999997</v>
      </c>
      <c r="L16" s="17">
        <f t="shared" si="5"/>
        <v>6.1445999999999996</v>
      </c>
      <c r="M16" s="17">
        <f t="shared" si="5"/>
        <v>7.1932</v>
      </c>
      <c r="N16" s="17">
        <f t="shared" si="5"/>
        <v>8.4084000000000003</v>
      </c>
      <c r="O16" s="17">
        <f t="shared" si="5"/>
        <v>9.3002000000000002</v>
      </c>
      <c r="P16" s="17">
        <f t="shared" si="5"/>
        <v>3.577</v>
      </c>
      <c r="Q16" s="17">
        <f t="shared" si="5"/>
        <v>4.165</v>
      </c>
      <c r="R16" s="17">
        <f t="shared" si="5"/>
        <v>4.851</v>
      </c>
      <c r="S16" s="17">
        <f t="shared" si="5"/>
        <v>5.5565999999999995</v>
      </c>
      <c r="T16" s="17">
        <f t="shared" si="5"/>
        <v>6.6933999999999996</v>
      </c>
      <c r="U16" s="18">
        <f t="shared" si="5"/>
        <v>8.0752000000000006</v>
      </c>
    </row>
    <row r="17" spans="8:21" ht="12.75" customHeight="1" x14ac:dyDescent="0.25">
      <c r="H17" s="9" t="s">
        <v>46</v>
      </c>
      <c r="I17" s="11" t="s">
        <v>13</v>
      </c>
      <c r="J17" s="16">
        <f>J$10*1.08</f>
        <v>4.59</v>
      </c>
      <c r="K17" s="17">
        <f t="shared" ref="K17:U17" si="6">K$10*1.08</f>
        <v>5.8643999999999998</v>
      </c>
      <c r="L17" s="17">
        <f t="shared" si="6"/>
        <v>6.7716000000000003</v>
      </c>
      <c r="M17" s="17">
        <f t="shared" si="6"/>
        <v>7.9272</v>
      </c>
      <c r="N17" s="17">
        <f t="shared" si="6"/>
        <v>9.2664000000000009</v>
      </c>
      <c r="O17" s="17">
        <f t="shared" si="6"/>
        <v>10.2492</v>
      </c>
      <c r="P17" s="17">
        <f t="shared" si="6"/>
        <v>3.9420000000000002</v>
      </c>
      <c r="Q17" s="17">
        <f t="shared" si="6"/>
        <v>4.59</v>
      </c>
      <c r="R17" s="17">
        <f t="shared" si="6"/>
        <v>5.346000000000001</v>
      </c>
      <c r="S17" s="17">
        <f t="shared" si="6"/>
        <v>6.1236000000000006</v>
      </c>
      <c r="T17" s="17">
        <f t="shared" si="6"/>
        <v>7.3764000000000003</v>
      </c>
      <c r="U17" s="18">
        <f t="shared" si="6"/>
        <v>8.8992000000000004</v>
      </c>
    </row>
    <row r="18" spans="8:21" x14ac:dyDescent="0.25">
      <c r="H18" s="9" t="s">
        <v>47</v>
      </c>
      <c r="I18" s="11" t="s">
        <v>14</v>
      </c>
      <c r="J18" s="16">
        <f>J$10*1.05</f>
        <v>4.4625000000000004</v>
      </c>
      <c r="K18" s="17">
        <f t="shared" ref="K18:U18" si="7">K$10*1.05</f>
        <v>5.7015000000000002</v>
      </c>
      <c r="L18" s="17">
        <f t="shared" si="7"/>
        <v>6.5834999999999999</v>
      </c>
      <c r="M18" s="17">
        <f t="shared" si="7"/>
        <v>7.7069999999999999</v>
      </c>
      <c r="N18" s="17">
        <f t="shared" si="7"/>
        <v>9.0090000000000003</v>
      </c>
      <c r="O18" s="17">
        <f t="shared" si="7"/>
        <v>9.964500000000001</v>
      </c>
      <c r="P18" s="17">
        <f t="shared" si="7"/>
        <v>3.8325</v>
      </c>
      <c r="Q18" s="17">
        <f t="shared" si="7"/>
        <v>4.4625000000000004</v>
      </c>
      <c r="R18" s="17">
        <f t="shared" si="7"/>
        <v>5.1975000000000007</v>
      </c>
      <c r="S18" s="17">
        <f t="shared" si="7"/>
        <v>5.9535</v>
      </c>
      <c r="T18" s="17">
        <f t="shared" si="7"/>
        <v>7.1715</v>
      </c>
      <c r="U18" s="18">
        <f t="shared" si="7"/>
        <v>8.652000000000001</v>
      </c>
    </row>
    <row r="19" spans="8:21" x14ac:dyDescent="0.25">
      <c r="H19" s="9" t="s">
        <v>48</v>
      </c>
      <c r="I19" s="11" t="s">
        <v>15</v>
      </c>
      <c r="J19" s="16">
        <f>J$10*0.96</f>
        <v>4.08</v>
      </c>
      <c r="K19" s="17">
        <f t="shared" ref="K19:U19" si="8">K$10*0.96</f>
        <v>5.2127999999999997</v>
      </c>
      <c r="L19" s="17">
        <f t="shared" si="8"/>
        <v>6.0191999999999997</v>
      </c>
      <c r="M19" s="17">
        <f t="shared" si="8"/>
        <v>7.0463999999999993</v>
      </c>
      <c r="N19" s="17">
        <f t="shared" si="8"/>
        <v>8.2368000000000006</v>
      </c>
      <c r="O19" s="17">
        <f t="shared" si="8"/>
        <v>9.1104000000000003</v>
      </c>
      <c r="P19" s="17">
        <f t="shared" si="8"/>
        <v>3.504</v>
      </c>
      <c r="Q19" s="17">
        <f t="shared" si="8"/>
        <v>4.08</v>
      </c>
      <c r="R19" s="17">
        <f t="shared" si="8"/>
        <v>4.7519999999999998</v>
      </c>
      <c r="S19" s="17">
        <f t="shared" si="8"/>
        <v>5.4432</v>
      </c>
      <c r="T19" s="17">
        <f t="shared" si="8"/>
        <v>6.5568</v>
      </c>
      <c r="U19" s="18">
        <f t="shared" si="8"/>
        <v>7.9104000000000001</v>
      </c>
    </row>
    <row r="20" spans="8:21" x14ac:dyDescent="0.25">
      <c r="H20" s="9" t="s">
        <v>49</v>
      </c>
      <c r="I20" s="11" t="s">
        <v>16</v>
      </c>
      <c r="J20" s="16">
        <f>J$10*1.18</f>
        <v>5.0149999999999997</v>
      </c>
      <c r="K20" s="17">
        <f t="shared" ref="K20:U20" si="9">K$10*1.18</f>
        <v>6.4073999999999991</v>
      </c>
      <c r="L20" s="17">
        <f t="shared" si="9"/>
        <v>7.3985999999999992</v>
      </c>
      <c r="M20" s="17">
        <f t="shared" si="9"/>
        <v>8.6611999999999991</v>
      </c>
      <c r="N20" s="17">
        <f t="shared" si="9"/>
        <v>10.1244</v>
      </c>
      <c r="O20" s="17">
        <f t="shared" si="9"/>
        <v>11.1982</v>
      </c>
      <c r="P20" s="17">
        <f t="shared" si="9"/>
        <v>4.3069999999999995</v>
      </c>
      <c r="Q20" s="17">
        <f t="shared" si="9"/>
        <v>5.0149999999999997</v>
      </c>
      <c r="R20" s="17">
        <f t="shared" si="9"/>
        <v>5.8410000000000002</v>
      </c>
      <c r="S20" s="17">
        <f t="shared" si="9"/>
        <v>6.6905999999999999</v>
      </c>
      <c r="T20" s="17">
        <f t="shared" si="9"/>
        <v>8.0594000000000001</v>
      </c>
      <c r="U20" s="18">
        <f t="shared" si="9"/>
        <v>9.7232000000000003</v>
      </c>
    </row>
    <row r="21" spans="8:21" x14ac:dyDescent="0.25">
      <c r="H21" s="9" t="s">
        <v>50</v>
      </c>
      <c r="I21" s="11" t="s">
        <v>17</v>
      </c>
      <c r="J21" s="16">
        <f>J$10*1.1</f>
        <v>4.6750000000000007</v>
      </c>
      <c r="K21" s="17">
        <f t="shared" ref="K21:U21" si="10">K$10*1.1</f>
        <v>5.9729999999999999</v>
      </c>
      <c r="L21" s="17">
        <f t="shared" si="10"/>
        <v>6.8970000000000002</v>
      </c>
      <c r="M21" s="17">
        <f t="shared" si="10"/>
        <v>8.0739999999999998</v>
      </c>
      <c r="N21" s="17">
        <f t="shared" si="10"/>
        <v>9.4380000000000006</v>
      </c>
      <c r="O21" s="17">
        <f t="shared" si="10"/>
        <v>10.439000000000002</v>
      </c>
      <c r="P21" s="17">
        <f t="shared" si="10"/>
        <v>4.0150000000000006</v>
      </c>
      <c r="Q21" s="17">
        <f t="shared" si="10"/>
        <v>4.6750000000000007</v>
      </c>
      <c r="R21" s="17">
        <f t="shared" si="10"/>
        <v>5.4450000000000003</v>
      </c>
      <c r="S21" s="17">
        <f t="shared" si="10"/>
        <v>6.2370000000000001</v>
      </c>
      <c r="T21" s="17">
        <f t="shared" si="10"/>
        <v>7.5130000000000008</v>
      </c>
      <c r="U21" s="18">
        <f t="shared" si="10"/>
        <v>9.0640000000000018</v>
      </c>
    </row>
    <row r="22" spans="8:21" x14ac:dyDescent="0.25">
      <c r="H22" s="9" t="s">
        <v>51</v>
      </c>
      <c r="I22" s="11" t="s">
        <v>18</v>
      </c>
      <c r="J22" s="16">
        <f>J$10*1.21</f>
        <v>5.1425000000000001</v>
      </c>
      <c r="K22" s="17">
        <f t="shared" ref="K22:U22" si="11">K$10*1.21</f>
        <v>6.5702999999999996</v>
      </c>
      <c r="L22" s="17">
        <f t="shared" si="11"/>
        <v>7.5866999999999996</v>
      </c>
      <c r="M22" s="17">
        <f t="shared" si="11"/>
        <v>8.8813999999999993</v>
      </c>
      <c r="N22" s="17">
        <f t="shared" si="11"/>
        <v>10.3818</v>
      </c>
      <c r="O22" s="17">
        <f t="shared" si="11"/>
        <v>11.482900000000001</v>
      </c>
      <c r="P22" s="17">
        <f t="shared" si="11"/>
        <v>4.4165000000000001</v>
      </c>
      <c r="Q22" s="17">
        <f t="shared" si="11"/>
        <v>5.1425000000000001</v>
      </c>
      <c r="R22" s="17">
        <f t="shared" si="11"/>
        <v>5.9894999999999996</v>
      </c>
      <c r="S22" s="17">
        <f t="shared" si="11"/>
        <v>6.8606999999999996</v>
      </c>
      <c r="T22" s="17">
        <f t="shared" si="11"/>
        <v>8.2643000000000004</v>
      </c>
      <c r="U22" s="18">
        <f t="shared" si="11"/>
        <v>9.9703999999999997</v>
      </c>
    </row>
    <row r="23" spans="8:21" ht="12.75" customHeight="1" x14ac:dyDescent="0.25">
      <c r="H23" s="9" t="s">
        <v>52</v>
      </c>
      <c r="I23" s="11" t="s">
        <v>19</v>
      </c>
      <c r="J23" s="16">
        <f>J$10*0.9</f>
        <v>3.8250000000000002</v>
      </c>
      <c r="K23" s="17">
        <f t="shared" ref="K23:U23" si="12">K$10*0.9</f>
        <v>4.8869999999999996</v>
      </c>
      <c r="L23" s="17">
        <f t="shared" si="12"/>
        <v>5.6429999999999998</v>
      </c>
      <c r="M23" s="17">
        <f t="shared" si="12"/>
        <v>6.6059999999999999</v>
      </c>
      <c r="N23" s="17">
        <f t="shared" si="12"/>
        <v>7.7220000000000004</v>
      </c>
      <c r="O23" s="17">
        <f t="shared" si="12"/>
        <v>8.5410000000000004</v>
      </c>
      <c r="P23" s="17">
        <f t="shared" si="12"/>
        <v>3.2850000000000001</v>
      </c>
      <c r="Q23" s="17">
        <f t="shared" si="12"/>
        <v>3.8250000000000002</v>
      </c>
      <c r="R23" s="17">
        <f t="shared" si="12"/>
        <v>4.4550000000000001</v>
      </c>
      <c r="S23" s="17">
        <f t="shared" si="12"/>
        <v>5.1029999999999998</v>
      </c>
      <c r="T23" s="17">
        <f t="shared" si="12"/>
        <v>6.1470000000000002</v>
      </c>
      <c r="U23" s="18">
        <f t="shared" si="12"/>
        <v>7.4160000000000004</v>
      </c>
    </row>
    <row r="24" spans="8:21" x14ac:dyDescent="0.25">
      <c r="H24" s="9" t="s">
        <v>53</v>
      </c>
      <c r="I24" s="11" t="s">
        <v>20</v>
      </c>
      <c r="J24" s="16">
        <f>J$10*0.97</f>
        <v>4.1224999999999996</v>
      </c>
      <c r="K24" s="17">
        <f t="shared" ref="K24:U24" si="13">K$10*0.97</f>
        <v>5.2670999999999992</v>
      </c>
      <c r="L24" s="17">
        <f t="shared" si="13"/>
        <v>6.0818999999999992</v>
      </c>
      <c r="M24" s="17">
        <f t="shared" si="13"/>
        <v>7.1197999999999997</v>
      </c>
      <c r="N24" s="17">
        <f t="shared" si="13"/>
        <v>8.3225999999999996</v>
      </c>
      <c r="O24" s="17">
        <f t="shared" si="13"/>
        <v>9.2052999999999994</v>
      </c>
      <c r="P24" s="17">
        <f t="shared" si="13"/>
        <v>3.5404999999999998</v>
      </c>
      <c r="Q24" s="17">
        <f t="shared" si="13"/>
        <v>4.1224999999999996</v>
      </c>
      <c r="R24" s="17">
        <f t="shared" si="13"/>
        <v>4.8014999999999999</v>
      </c>
      <c r="S24" s="17">
        <f t="shared" si="13"/>
        <v>5.4998999999999993</v>
      </c>
      <c r="T24" s="17">
        <f t="shared" si="13"/>
        <v>6.6250999999999998</v>
      </c>
      <c r="U24" s="18">
        <f t="shared" si="13"/>
        <v>7.9927999999999999</v>
      </c>
    </row>
    <row r="25" spans="8:21" ht="12.75" customHeight="1" x14ac:dyDescent="0.25">
      <c r="H25" s="9" t="s">
        <v>54</v>
      </c>
      <c r="I25" s="11" t="s">
        <v>21</v>
      </c>
      <c r="J25" s="16">
        <f>J$10*0.89</f>
        <v>3.7825000000000002</v>
      </c>
      <c r="K25" s="17">
        <f t="shared" ref="K25:U25" si="14">K$10*0.89</f>
        <v>4.8327</v>
      </c>
      <c r="L25" s="17">
        <f t="shared" si="14"/>
        <v>5.5802999999999994</v>
      </c>
      <c r="M25" s="17">
        <f t="shared" si="14"/>
        <v>6.5326000000000004</v>
      </c>
      <c r="N25" s="17">
        <f t="shared" si="14"/>
        <v>7.6362000000000005</v>
      </c>
      <c r="O25" s="17">
        <f t="shared" si="14"/>
        <v>8.4460999999999995</v>
      </c>
      <c r="P25" s="17">
        <f t="shared" si="14"/>
        <v>3.2484999999999999</v>
      </c>
      <c r="Q25" s="17">
        <f t="shared" si="14"/>
        <v>3.7825000000000002</v>
      </c>
      <c r="R25" s="17">
        <f t="shared" si="14"/>
        <v>4.4055</v>
      </c>
      <c r="S25" s="17">
        <f t="shared" si="14"/>
        <v>5.0463000000000005</v>
      </c>
      <c r="T25" s="17">
        <f t="shared" si="14"/>
        <v>6.0787000000000004</v>
      </c>
      <c r="U25" s="18">
        <f t="shared" si="14"/>
        <v>7.3336000000000006</v>
      </c>
    </row>
    <row r="26" spans="8:21" x14ac:dyDescent="0.25">
      <c r="H26" s="9" t="s">
        <v>55</v>
      </c>
      <c r="I26" s="11" t="s">
        <v>22</v>
      </c>
      <c r="J26" s="16">
        <f>J$10*1.07</f>
        <v>4.5475000000000003</v>
      </c>
      <c r="K26" s="17">
        <f t="shared" ref="K26:U26" si="15">K$10*1.07</f>
        <v>5.8101000000000003</v>
      </c>
      <c r="L26" s="17">
        <f t="shared" si="15"/>
        <v>6.7088999999999999</v>
      </c>
      <c r="M26" s="17">
        <f t="shared" si="15"/>
        <v>7.8538000000000006</v>
      </c>
      <c r="N26" s="17">
        <f t="shared" si="15"/>
        <v>9.1806000000000001</v>
      </c>
      <c r="O26" s="17">
        <f t="shared" si="15"/>
        <v>10.154300000000001</v>
      </c>
      <c r="P26" s="17">
        <f t="shared" si="15"/>
        <v>3.9055</v>
      </c>
      <c r="Q26" s="17">
        <f t="shared" si="15"/>
        <v>4.5475000000000003</v>
      </c>
      <c r="R26" s="17">
        <f t="shared" si="15"/>
        <v>5.2965000000000009</v>
      </c>
      <c r="S26" s="17">
        <f t="shared" si="15"/>
        <v>6.0669000000000004</v>
      </c>
      <c r="T26" s="17">
        <f t="shared" si="15"/>
        <v>7.3081000000000005</v>
      </c>
      <c r="U26" s="18">
        <f t="shared" si="15"/>
        <v>8.8168000000000006</v>
      </c>
    </row>
    <row r="27" spans="8:21" x14ac:dyDescent="0.25">
      <c r="H27" s="9" t="s">
        <v>56</v>
      </c>
      <c r="I27" s="11" t="s">
        <v>23</v>
      </c>
      <c r="J27" s="16">
        <f>J$10*1.03</f>
        <v>4.3775000000000004</v>
      </c>
      <c r="K27" s="17">
        <f t="shared" ref="K27:U27" si="16">K$10*1.03</f>
        <v>5.5929000000000002</v>
      </c>
      <c r="L27" s="17">
        <f t="shared" si="16"/>
        <v>6.4581</v>
      </c>
      <c r="M27" s="17">
        <f t="shared" si="16"/>
        <v>7.5602</v>
      </c>
      <c r="N27" s="17">
        <f t="shared" si="16"/>
        <v>8.8374000000000006</v>
      </c>
      <c r="O27" s="17">
        <f t="shared" si="16"/>
        <v>9.7747000000000011</v>
      </c>
      <c r="P27" s="17">
        <f t="shared" si="16"/>
        <v>3.7595000000000001</v>
      </c>
      <c r="Q27" s="17">
        <f t="shared" si="16"/>
        <v>4.3775000000000004</v>
      </c>
      <c r="R27" s="17">
        <f t="shared" si="16"/>
        <v>5.0985000000000005</v>
      </c>
      <c r="S27" s="17">
        <f t="shared" si="16"/>
        <v>5.8401000000000005</v>
      </c>
      <c r="T27" s="17">
        <f t="shared" si="16"/>
        <v>7.0349000000000004</v>
      </c>
      <c r="U27" s="18">
        <f t="shared" si="16"/>
        <v>8.4871999999999996</v>
      </c>
    </row>
    <row r="28" spans="8:21" ht="14.25" customHeight="1" x14ac:dyDescent="0.25">
      <c r="H28" s="9" t="s">
        <v>57</v>
      </c>
      <c r="I28" s="11" t="s">
        <v>24</v>
      </c>
      <c r="J28" s="16">
        <f>J$10*0.96</f>
        <v>4.08</v>
      </c>
      <c r="K28" s="17">
        <f t="shared" ref="K28:U28" si="17">K$10*0.96</f>
        <v>5.2127999999999997</v>
      </c>
      <c r="L28" s="17">
        <f t="shared" si="17"/>
        <v>6.0191999999999997</v>
      </c>
      <c r="M28" s="17">
        <f t="shared" si="17"/>
        <v>7.0463999999999993</v>
      </c>
      <c r="N28" s="17">
        <f t="shared" si="17"/>
        <v>8.2368000000000006</v>
      </c>
      <c r="O28" s="17">
        <f t="shared" si="17"/>
        <v>9.1104000000000003</v>
      </c>
      <c r="P28" s="17">
        <f t="shared" si="17"/>
        <v>3.504</v>
      </c>
      <c r="Q28" s="17">
        <f t="shared" si="17"/>
        <v>4.08</v>
      </c>
      <c r="R28" s="17">
        <f t="shared" si="17"/>
        <v>4.7519999999999998</v>
      </c>
      <c r="S28" s="17">
        <f t="shared" si="17"/>
        <v>5.4432</v>
      </c>
      <c r="T28" s="17">
        <f t="shared" si="17"/>
        <v>6.5568</v>
      </c>
      <c r="U28" s="18">
        <f t="shared" si="17"/>
        <v>7.9104000000000001</v>
      </c>
    </row>
    <row r="29" spans="8:21" x14ac:dyDescent="0.25">
      <c r="H29" s="9" t="s">
        <v>58</v>
      </c>
      <c r="I29" s="11" t="s">
        <v>25</v>
      </c>
      <c r="J29" s="16">
        <f>J$10*0.78</f>
        <v>3.3149999999999999</v>
      </c>
      <c r="K29" s="17">
        <f t="shared" ref="K29:U29" si="18">K$10*0.78</f>
        <v>4.2354000000000003</v>
      </c>
      <c r="L29" s="17">
        <f t="shared" si="18"/>
        <v>4.8906000000000001</v>
      </c>
      <c r="M29" s="17">
        <f t="shared" si="18"/>
        <v>5.7252000000000001</v>
      </c>
      <c r="N29" s="17">
        <f t="shared" si="18"/>
        <v>6.6924000000000001</v>
      </c>
      <c r="O29" s="17">
        <f t="shared" si="18"/>
        <v>7.4022000000000006</v>
      </c>
      <c r="P29" s="17">
        <f t="shared" si="18"/>
        <v>2.847</v>
      </c>
      <c r="Q29" s="17">
        <f t="shared" si="18"/>
        <v>3.3149999999999999</v>
      </c>
      <c r="R29" s="17">
        <f t="shared" si="18"/>
        <v>3.8610000000000002</v>
      </c>
      <c r="S29" s="17">
        <f t="shared" si="18"/>
        <v>4.4226000000000001</v>
      </c>
      <c r="T29" s="17">
        <f t="shared" si="18"/>
        <v>5.3273999999999999</v>
      </c>
      <c r="U29" s="18">
        <f t="shared" si="18"/>
        <v>6.4272</v>
      </c>
    </row>
    <row r="30" spans="8:21" ht="11.25" customHeight="1" x14ac:dyDescent="0.25">
      <c r="H30" s="9" t="s">
        <v>59</v>
      </c>
      <c r="I30" s="11" t="s">
        <v>26</v>
      </c>
      <c r="J30" s="16">
        <f>J$10*1.28</f>
        <v>5.44</v>
      </c>
      <c r="K30" s="17">
        <f t="shared" ref="K30:U30" si="19">K$10*1.28</f>
        <v>6.9504000000000001</v>
      </c>
      <c r="L30" s="17">
        <f t="shared" si="19"/>
        <v>8.025599999999999</v>
      </c>
      <c r="M30" s="17">
        <f t="shared" si="19"/>
        <v>9.3952000000000009</v>
      </c>
      <c r="N30" s="17">
        <f t="shared" si="19"/>
        <v>10.9824</v>
      </c>
      <c r="O30" s="17">
        <f t="shared" si="19"/>
        <v>12.1472</v>
      </c>
      <c r="P30" s="17">
        <f t="shared" si="19"/>
        <v>4.6719999999999997</v>
      </c>
      <c r="Q30" s="17">
        <f t="shared" si="19"/>
        <v>5.44</v>
      </c>
      <c r="R30" s="17">
        <f t="shared" si="19"/>
        <v>6.3360000000000003</v>
      </c>
      <c r="S30" s="17">
        <f t="shared" si="19"/>
        <v>7.2576000000000001</v>
      </c>
      <c r="T30" s="17">
        <f t="shared" si="19"/>
        <v>8.7423999999999999</v>
      </c>
      <c r="U30" s="18">
        <f t="shared" si="19"/>
        <v>10.5472</v>
      </c>
    </row>
    <row r="31" spans="8:21" ht="12.75" customHeight="1" x14ac:dyDescent="0.25">
      <c r="H31" s="9" t="s">
        <v>60</v>
      </c>
      <c r="I31" s="11" t="s">
        <v>27</v>
      </c>
      <c r="J31" s="16">
        <f>J$10*0.92</f>
        <v>3.91</v>
      </c>
      <c r="K31" s="17">
        <f t="shared" ref="K31:U31" si="20">K$10*0.92</f>
        <v>4.9955999999999996</v>
      </c>
      <c r="L31" s="17">
        <f t="shared" si="20"/>
        <v>5.7683999999999997</v>
      </c>
      <c r="M31" s="17">
        <f t="shared" si="20"/>
        <v>6.7528000000000006</v>
      </c>
      <c r="N31" s="17">
        <f t="shared" si="20"/>
        <v>7.8936000000000002</v>
      </c>
      <c r="O31" s="17">
        <f t="shared" si="20"/>
        <v>8.7308000000000003</v>
      </c>
      <c r="P31" s="17">
        <f t="shared" si="20"/>
        <v>3.3580000000000001</v>
      </c>
      <c r="Q31" s="17">
        <f t="shared" si="20"/>
        <v>3.91</v>
      </c>
      <c r="R31" s="17">
        <f t="shared" si="20"/>
        <v>4.5540000000000003</v>
      </c>
      <c r="S31" s="17">
        <f t="shared" si="20"/>
        <v>5.2164000000000001</v>
      </c>
      <c r="T31" s="17">
        <f t="shared" si="20"/>
        <v>6.2836000000000007</v>
      </c>
      <c r="U31" s="18">
        <f t="shared" si="20"/>
        <v>7.5808000000000009</v>
      </c>
    </row>
    <row r="32" spans="8:21" x14ac:dyDescent="0.25">
      <c r="H32" s="9" t="s">
        <v>61</v>
      </c>
      <c r="I32" s="11" t="s">
        <v>28</v>
      </c>
      <c r="J32" s="16">
        <f>J$10*1.16</f>
        <v>4.93</v>
      </c>
      <c r="K32" s="17">
        <f t="shared" ref="K32:U32" si="21">K$10*1.16</f>
        <v>6.2987999999999991</v>
      </c>
      <c r="L32" s="17">
        <f t="shared" si="21"/>
        <v>7.2731999999999992</v>
      </c>
      <c r="M32" s="17">
        <f t="shared" si="21"/>
        <v>8.5143999999999984</v>
      </c>
      <c r="N32" s="17">
        <f t="shared" si="21"/>
        <v>9.9527999999999999</v>
      </c>
      <c r="O32" s="17">
        <f t="shared" si="21"/>
        <v>11.0084</v>
      </c>
      <c r="P32" s="17">
        <f t="shared" si="21"/>
        <v>4.234</v>
      </c>
      <c r="Q32" s="17">
        <f t="shared" si="21"/>
        <v>4.93</v>
      </c>
      <c r="R32" s="17">
        <f t="shared" si="21"/>
        <v>5.742</v>
      </c>
      <c r="S32" s="17">
        <f t="shared" si="21"/>
        <v>6.5771999999999995</v>
      </c>
      <c r="T32" s="17">
        <f t="shared" si="21"/>
        <v>7.9227999999999996</v>
      </c>
      <c r="U32" s="18">
        <f t="shared" si="21"/>
        <v>9.5583999999999989</v>
      </c>
    </row>
    <row r="33" spans="8:21" x14ac:dyDescent="0.25">
      <c r="H33" s="9" t="s">
        <v>62</v>
      </c>
      <c r="I33" s="11" t="s">
        <v>29</v>
      </c>
      <c r="J33" s="16">
        <f>J$10*0.99</f>
        <v>4.2074999999999996</v>
      </c>
      <c r="K33" s="17">
        <f t="shared" ref="K33:U33" si="22">K$10*0.99</f>
        <v>5.3756999999999993</v>
      </c>
      <c r="L33" s="17">
        <f t="shared" si="22"/>
        <v>6.2072999999999992</v>
      </c>
      <c r="M33" s="17">
        <f t="shared" si="22"/>
        <v>7.2665999999999995</v>
      </c>
      <c r="N33" s="17">
        <f t="shared" si="22"/>
        <v>8.4941999999999993</v>
      </c>
      <c r="O33" s="17">
        <f t="shared" si="22"/>
        <v>9.3950999999999993</v>
      </c>
      <c r="P33" s="17">
        <f t="shared" si="22"/>
        <v>3.6134999999999997</v>
      </c>
      <c r="Q33" s="17">
        <f t="shared" si="22"/>
        <v>4.2074999999999996</v>
      </c>
      <c r="R33" s="17">
        <f t="shared" si="22"/>
        <v>4.9005000000000001</v>
      </c>
      <c r="S33" s="17">
        <f t="shared" si="22"/>
        <v>5.6132999999999997</v>
      </c>
      <c r="T33" s="17">
        <f t="shared" si="22"/>
        <v>6.7617000000000003</v>
      </c>
      <c r="U33" s="18">
        <f t="shared" si="22"/>
        <v>8.1576000000000004</v>
      </c>
    </row>
    <row r="34" spans="8:21" x14ac:dyDescent="0.25">
      <c r="H34" s="9" t="s">
        <v>63</v>
      </c>
      <c r="I34" s="11" t="s">
        <v>30</v>
      </c>
      <c r="J34" s="16">
        <f>J$10*0.86</f>
        <v>3.6549999999999998</v>
      </c>
      <c r="K34" s="17">
        <f t="shared" ref="K34:U34" si="23">K$10*0.86</f>
        <v>4.6697999999999995</v>
      </c>
      <c r="L34" s="17">
        <f t="shared" si="23"/>
        <v>5.3921999999999999</v>
      </c>
      <c r="M34" s="17">
        <f t="shared" si="23"/>
        <v>6.3123999999999993</v>
      </c>
      <c r="N34" s="17">
        <f t="shared" si="23"/>
        <v>7.3788</v>
      </c>
      <c r="O34" s="17">
        <f t="shared" si="23"/>
        <v>8.1614000000000004</v>
      </c>
      <c r="P34" s="17">
        <f t="shared" si="23"/>
        <v>3.1389999999999998</v>
      </c>
      <c r="Q34" s="17">
        <f t="shared" si="23"/>
        <v>3.6549999999999998</v>
      </c>
      <c r="R34" s="17">
        <f t="shared" si="23"/>
        <v>4.2569999999999997</v>
      </c>
      <c r="S34" s="17">
        <f t="shared" si="23"/>
        <v>4.8761999999999999</v>
      </c>
      <c r="T34" s="17">
        <f t="shared" si="23"/>
        <v>5.8738000000000001</v>
      </c>
      <c r="U34" s="18">
        <f t="shared" si="23"/>
        <v>7.0864000000000003</v>
      </c>
    </row>
    <row r="35" spans="8:21" x14ac:dyDescent="0.25">
      <c r="H35" s="9" t="s">
        <v>64</v>
      </c>
      <c r="I35" s="11" t="s">
        <v>31</v>
      </c>
      <c r="J35" s="16">
        <f>J$10*0.89</f>
        <v>3.7825000000000002</v>
      </c>
      <c r="K35" s="17">
        <f t="shared" ref="K35:U35" si="24">K$10*0.89</f>
        <v>4.8327</v>
      </c>
      <c r="L35" s="17">
        <f t="shared" si="24"/>
        <v>5.5802999999999994</v>
      </c>
      <c r="M35" s="17">
        <f t="shared" si="24"/>
        <v>6.5326000000000004</v>
      </c>
      <c r="N35" s="17">
        <f t="shared" si="24"/>
        <v>7.6362000000000005</v>
      </c>
      <c r="O35" s="17">
        <f t="shared" si="24"/>
        <v>8.4460999999999995</v>
      </c>
      <c r="P35" s="17">
        <f t="shared" si="24"/>
        <v>3.2484999999999999</v>
      </c>
      <c r="Q35" s="17">
        <f t="shared" si="24"/>
        <v>3.7825000000000002</v>
      </c>
      <c r="R35" s="17">
        <f t="shared" si="24"/>
        <v>4.4055</v>
      </c>
      <c r="S35" s="17">
        <f t="shared" si="24"/>
        <v>5.0463000000000005</v>
      </c>
      <c r="T35" s="17">
        <f t="shared" si="24"/>
        <v>6.0787000000000004</v>
      </c>
      <c r="U35" s="18">
        <f t="shared" si="24"/>
        <v>7.3336000000000006</v>
      </c>
    </row>
    <row r="36" spans="8:21" x14ac:dyDescent="0.25">
      <c r="H36" s="9" t="s">
        <v>65</v>
      </c>
      <c r="I36" s="11" t="s">
        <v>32</v>
      </c>
      <c r="J36" s="16">
        <f>J$10*1.135</f>
        <v>4.8237500000000004</v>
      </c>
      <c r="K36" s="17">
        <f t="shared" ref="K36:U36" si="25">K$10*1.135</f>
        <v>6.1630500000000001</v>
      </c>
      <c r="L36" s="17">
        <f t="shared" si="25"/>
        <v>7.1164499999999995</v>
      </c>
      <c r="M36" s="17">
        <f t="shared" si="25"/>
        <v>8.3308999999999997</v>
      </c>
      <c r="N36" s="17">
        <f t="shared" si="25"/>
        <v>9.7383000000000006</v>
      </c>
      <c r="O36" s="17">
        <f t="shared" si="25"/>
        <v>10.77115</v>
      </c>
      <c r="P36" s="17">
        <f t="shared" si="25"/>
        <v>4.1427499999999995</v>
      </c>
      <c r="Q36" s="17">
        <f t="shared" si="25"/>
        <v>4.8237500000000004</v>
      </c>
      <c r="R36" s="17">
        <f t="shared" si="25"/>
        <v>5.6182500000000006</v>
      </c>
      <c r="S36" s="17">
        <f t="shared" si="25"/>
        <v>6.4354500000000003</v>
      </c>
      <c r="T36" s="17">
        <f t="shared" si="25"/>
        <v>7.7520500000000006</v>
      </c>
      <c r="U36" s="18">
        <f t="shared" si="25"/>
        <v>9.3524000000000012</v>
      </c>
    </row>
    <row r="37" spans="8:21" x14ac:dyDescent="0.25">
      <c r="H37" s="9" t="s">
        <v>66</v>
      </c>
      <c r="I37" s="11" t="s">
        <v>33</v>
      </c>
      <c r="J37" s="16">
        <f>J$10*1.09</f>
        <v>4.6325000000000003</v>
      </c>
      <c r="K37" s="17">
        <f t="shared" ref="K37:U37" si="26">K$10*1.09</f>
        <v>5.9187000000000003</v>
      </c>
      <c r="L37" s="17">
        <f t="shared" si="26"/>
        <v>6.8342999999999998</v>
      </c>
      <c r="M37" s="17">
        <f t="shared" si="26"/>
        <v>8.0006000000000004</v>
      </c>
      <c r="N37" s="17">
        <f t="shared" si="26"/>
        <v>9.3522000000000016</v>
      </c>
      <c r="O37" s="17">
        <f t="shared" si="26"/>
        <v>10.344100000000001</v>
      </c>
      <c r="P37" s="17">
        <f t="shared" si="26"/>
        <v>3.9785000000000004</v>
      </c>
      <c r="Q37" s="17">
        <f t="shared" si="26"/>
        <v>4.6325000000000003</v>
      </c>
      <c r="R37" s="17">
        <f t="shared" si="26"/>
        <v>5.3955000000000002</v>
      </c>
      <c r="S37" s="17">
        <f t="shared" si="26"/>
        <v>6.1803000000000008</v>
      </c>
      <c r="T37" s="17">
        <f t="shared" si="26"/>
        <v>7.444700000000001</v>
      </c>
      <c r="U37" s="18">
        <f t="shared" si="26"/>
        <v>8.9816000000000003</v>
      </c>
    </row>
    <row r="38" spans="8:21" ht="14.25" customHeight="1" x14ac:dyDescent="0.25">
      <c r="H38" s="9" t="s">
        <v>67</v>
      </c>
      <c r="I38" s="11" t="s">
        <v>34</v>
      </c>
      <c r="J38" s="16">
        <f>J$10*0.915</f>
        <v>3.8887499999999999</v>
      </c>
      <c r="K38" s="17">
        <f t="shared" ref="K38:U38" si="27">K$10*0.915</f>
        <v>4.9684499999999998</v>
      </c>
      <c r="L38" s="17">
        <f t="shared" si="27"/>
        <v>5.73705</v>
      </c>
      <c r="M38" s="17">
        <f t="shared" si="27"/>
        <v>6.7161</v>
      </c>
      <c r="N38" s="17">
        <f t="shared" si="27"/>
        <v>7.8507000000000007</v>
      </c>
      <c r="O38" s="17">
        <f t="shared" si="27"/>
        <v>8.6833500000000008</v>
      </c>
      <c r="P38" s="17">
        <f t="shared" si="27"/>
        <v>3.33975</v>
      </c>
      <c r="Q38" s="17">
        <f t="shared" si="27"/>
        <v>3.8887499999999999</v>
      </c>
      <c r="R38" s="17">
        <f t="shared" si="27"/>
        <v>4.5292500000000002</v>
      </c>
      <c r="S38" s="17">
        <f t="shared" si="27"/>
        <v>5.1880500000000005</v>
      </c>
      <c r="T38" s="17">
        <f t="shared" si="27"/>
        <v>6.2494500000000004</v>
      </c>
      <c r="U38" s="18">
        <f t="shared" si="27"/>
        <v>7.5396000000000001</v>
      </c>
    </row>
    <row r="39" spans="8:21" x14ac:dyDescent="0.25">
      <c r="H39" s="9" t="s">
        <v>68</v>
      </c>
      <c r="I39" s="11" t="s">
        <v>35</v>
      </c>
      <c r="J39" s="16">
        <f>J$10*1.105</f>
        <v>4.69625</v>
      </c>
      <c r="K39" s="17">
        <f t="shared" ref="K39:U39" si="28">K$10*1.105</f>
        <v>6.0001499999999997</v>
      </c>
      <c r="L39" s="17">
        <f t="shared" si="28"/>
        <v>6.9283499999999991</v>
      </c>
      <c r="M39" s="17">
        <f t="shared" si="28"/>
        <v>8.1106999999999996</v>
      </c>
      <c r="N39" s="17">
        <f t="shared" si="28"/>
        <v>9.4809000000000001</v>
      </c>
      <c r="O39" s="17">
        <f t="shared" si="28"/>
        <v>10.48645</v>
      </c>
      <c r="P39" s="17">
        <f t="shared" si="28"/>
        <v>4.0332499999999998</v>
      </c>
      <c r="Q39" s="17">
        <f t="shared" si="28"/>
        <v>4.69625</v>
      </c>
      <c r="R39" s="17">
        <f t="shared" si="28"/>
        <v>5.4697500000000003</v>
      </c>
      <c r="S39" s="17">
        <f t="shared" si="28"/>
        <v>6.2653499999999998</v>
      </c>
      <c r="T39" s="17">
        <f t="shared" si="28"/>
        <v>7.5471500000000002</v>
      </c>
      <c r="U39" s="18">
        <f t="shared" si="28"/>
        <v>9.1052</v>
      </c>
    </row>
    <row r="40" spans="8:21" ht="12.75" customHeight="1" x14ac:dyDescent="0.25">
      <c r="H40" s="9" t="s">
        <v>69</v>
      </c>
      <c r="I40" s="11" t="s">
        <v>36</v>
      </c>
      <c r="J40" s="16">
        <f>J$10*1.11</f>
        <v>4.7175000000000002</v>
      </c>
      <c r="K40" s="17">
        <f t="shared" ref="K40:U40" si="29">K$10*1.11</f>
        <v>6.0273000000000003</v>
      </c>
      <c r="L40" s="17">
        <f t="shared" si="29"/>
        <v>6.9596999999999998</v>
      </c>
      <c r="M40" s="17">
        <f t="shared" si="29"/>
        <v>8.1474000000000011</v>
      </c>
      <c r="N40" s="17">
        <f t="shared" si="29"/>
        <v>9.5238000000000014</v>
      </c>
      <c r="O40" s="17">
        <f t="shared" si="29"/>
        <v>10.533900000000001</v>
      </c>
      <c r="P40" s="17">
        <f t="shared" si="29"/>
        <v>4.0514999999999999</v>
      </c>
      <c r="Q40" s="17">
        <f t="shared" si="29"/>
        <v>4.7175000000000002</v>
      </c>
      <c r="R40" s="17">
        <f t="shared" si="29"/>
        <v>5.4945000000000004</v>
      </c>
      <c r="S40" s="17">
        <f t="shared" si="29"/>
        <v>6.2937000000000003</v>
      </c>
      <c r="T40" s="17">
        <f t="shared" si="29"/>
        <v>7.5813000000000006</v>
      </c>
      <c r="U40" s="18">
        <f t="shared" si="29"/>
        <v>9.1464000000000016</v>
      </c>
    </row>
    <row r="41" spans="8:21" x14ac:dyDescent="0.25">
      <c r="H41" s="9" t="s">
        <v>70</v>
      </c>
      <c r="I41" s="11" t="s">
        <v>37</v>
      </c>
      <c r="J41" s="16">
        <f>J$10*0.87</f>
        <v>3.6974999999999998</v>
      </c>
      <c r="K41" s="17">
        <f t="shared" ref="K41:U41" si="30">K$10*0.87</f>
        <v>4.7241</v>
      </c>
      <c r="L41" s="17">
        <f t="shared" si="30"/>
        <v>5.4548999999999994</v>
      </c>
      <c r="M41" s="17">
        <f t="shared" si="30"/>
        <v>6.3857999999999997</v>
      </c>
      <c r="N41" s="17">
        <f t="shared" si="30"/>
        <v>7.4645999999999999</v>
      </c>
      <c r="O41" s="17">
        <f t="shared" si="30"/>
        <v>8.2562999999999995</v>
      </c>
      <c r="P41" s="17">
        <f t="shared" si="30"/>
        <v>3.1755</v>
      </c>
      <c r="Q41" s="17">
        <f t="shared" si="30"/>
        <v>3.6974999999999998</v>
      </c>
      <c r="R41" s="17">
        <f t="shared" si="30"/>
        <v>4.3064999999999998</v>
      </c>
      <c r="S41" s="17">
        <f t="shared" si="30"/>
        <v>4.9329000000000001</v>
      </c>
      <c r="T41" s="17">
        <f t="shared" si="30"/>
        <v>5.9420999999999999</v>
      </c>
      <c r="U41" s="18">
        <f t="shared" si="30"/>
        <v>7.1688000000000001</v>
      </c>
    </row>
    <row r="42" spans="8:21" ht="12" customHeight="1" thickBot="1" x14ac:dyDescent="0.3">
      <c r="H42" s="10" t="s">
        <v>71</v>
      </c>
      <c r="I42" s="19" t="s">
        <v>38</v>
      </c>
      <c r="J42" s="20">
        <f>J$10*1.015</f>
        <v>4.3137499999999998</v>
      </c>
      <c r="K42" s="21">
        <f t="shared" ref="K42:U42" si="31">K$10*1.015</f>
        <v>5.5114499999999991</v>
      </c>
      <c r="L42" s="21">
        <f t="shared" si="31"/>
        <v>6.3640499999999989</v>
      </c>
      <c r="M42" s="21">
        <f t="shared" si="31"/>
        <v>7.4500999999999991</v>
      </c>
      <c r="N42" s="21">
        <f t="shared" si="31"/>
        <v>8.7086999999999986</v>
      </c>
      <c r="O42" s="21">
        <f t="shared" si="31"/>
        <v>9.6323499999999989</v>
      </c>
      <c r="P42" s="21">
        <f t="shared" si="31"/>
        <v>3.7047499999999998</v>
      </c>
      <c r="Q42" s="21">
        <f t="shared" si="31"/>
        <v>4.3137499999999998</v>
      </c>
      <c r="R42" s="21">
        <f t="shared" si="31"/>
        <v>5.0242499999999994</v>
      </c>
      <c r="S42" s="21">
        <f t="shared" si="31"/>
        <v>5.7550499999999998</v>
      </c>
      <c r="T42" s="21">
        <f t="shared" si="31"/>
        <v>6.9324499999999993</v>
      </c>
      <c r="U42" s="22">
        <f t="shared" si="31"/>
        <v>8.3635999999999999</v>
      </c>
    </row>
    <row r="43" spans="8:21" x14ac:dyDescent="0.25">
      <c r="I43" s="8"/>
    </row>
  </sheetData>
  <mergeCells count="4">
    <mergeCell ref="J8:O8"/>
    <mergeCell ref="P8:U8"/>
    <mergeCell ref="J7:U7"/>
    <mergeCell ref="H6:U6"/>
  </mergeCells>
  <conditionalFormatting sqref="A3:E7">
    <cfRule type="expression" dxfId="2" priority="1" stopIfTrue="1">
      <formula>CELL("строка")=ROW()</formula>
    </cfRule>
    <cfRule type="expression" dxfId="1" priority="2" stopIfTrue="1">
      <formula>CELL("столбец")=COLUMN()</formula>
    </cfRule>
    <cfRule type="expression" dxfId="0" priority="3" stopIfTrue="1">
      <formula>AND(CELL("строка")=ROW(),CELL("столбец")=COLUMN())</formula>
    </cfRule>
  </conditionalFormatting>
  <printOptions horizontalCentered="1" headings="1"/>
  <pageMargins left="0.23622047244094491" right="0.23622047244094491" top="0.19685039370078741" bottom="0.19685039370078741" header="0" footer="0"/>
  <pageSetup paperSize="7" scale="80" fitToHeight="0" orientation="landscape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2017-05-09T14:08:43Z</dcterms:modified>
</cp:coreProperties>
</file>